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workspace\master_v5\project\release\docs\customer\Common\Development\mymedia\ScreenParameter-Usage-Guide\"/>
    </mc:Choice>
  </mc:AlternateContent>
  <bookViews>
    <workbookView xWindow="1860" yWindow="0" windowWidth="28800" windowHeight="12975" activeTab="4"/>
  </bookViews>
  <sheets>
    <sheet name="TTL" sheetId="1" r:id="rId1"/>
    <sheet name="MipiDsi" sheetId="2" r:id="rId2"/>
    <sheet name="LVDS" sheetId="4" r:id="rId3"/>
    <sheet name="LVDS_DUAL" sheetId="5" r:id="rId4"/>
    <sheet name="Hdmitx" sheetId="3"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3" l="1"/>
  <c r="B6" i="3"/>
  <c r="A6" i="5" l="1"/>
  <c r="D6" i="5" s="1"/>
  <c r="C6" i="4"/>
  <c r="B6" i="4"/>
  <c r="A6" i="4"/>
  <c r="D6" i="4" s="1"/>
  <c r="D7" i="5" l="1"/>
  <c r="B6" i="5"/>
  <c r="C6" i="5"/>
  <c r="A10" i="5" s="1"/>
  <c r="D7" i="4"/>
  <c r="A10" i="4" s="1"/>
  <c r="B8" i="1"/>
  <c r="C8" i="1"/>
  <c r="A8" i="1"/>
  <c r="A17" i="5" l="1"/>
  <c r="A18" i="5" s="1"/>
  <c r="A11" i="5"/>
  <c r="A17" i="4"/>
  <c r="A18" i="4" s="1"/>
  <c r="A11" i="4"/>
  <c r="A6" i="3"/>
  <c r="D6" i="3" s="1"/>
  <c r="B17" i="5" l="1"/>
  <c r="B18" i="5" s="1"/>
  <c r="B17" i="4"/>
  <c r="B18" i="4" s="1"/>
  <c r="A10" i="3"/>
  <c r="D7" i="3"/>
  <c r="A11" i="3" l="1"/>
  <c r="A18" i="3"/>
  <c r="A19" i="3" s="1"/>
  <c r="B18" i="3" l="1"/>
  <c r="B19" i="3" s="1"/>
  <c r="A6" i="2"/>
  <c r="D6" i="2" s="1"/>
  <c r="D7" i="2" l="1"/>
  <c r="B6" i="2"/>
  <c r="D8" i="1"/>
  <c r="C6" i="2"/>
  <c r="A10" i="2" l="1"/>
  <c r="A17" i="2" s="1"/>
  <c r="A18" i="2" s="1"/>
  <c r="D9" i="1"/>
  <c r="A11" i="2" l="1"/>
  <c r="A12" i="1"/>
  <c r="A13" i="1" s="1"/>
  <c r="B17" i="2"/>
  <c r="B18" i="2" s="1"/>
  <c r="A19" i="1" l="1"/>
  <c r="A20" i="1" s="1"/>
  <c r="B19" i="1" l="1"/>
  <c r="B20" i="1" s="1"/>
</calcChain>
</file>

<file path=xl/sharedStrings.xml><?xml version="1.0" encoding="utf-8"?>
<sst xmlns="http://schemas.openxmlformats.org/spreadsheetml/2006/main" count="189" uniqueCount="86">
  <si>
    <t>Htoal</t>
    <phoneticPr fontId="1" type="noConversion"/>
  </si>
  <si>
    <t>Vtotal</t>
    <phoneticPr fontId="1" type="noConversion"/>
  </si>
  <si>
    <t>Fps</t>
    <phoneticPr fontId="1" type="noConversion"/>
  </si>
  <si>
    <t>DCLK</t>
    <phoneticPr fontId="1" type="noConversion"/>
  </si>
  <si>
    <t>Loop Gain</t>
    <phoneticPr fontId="1" type="noConversion"/>
  </si>
  <si>
    <t>Loop Div</t>
    <phoneticPr fontId="1" type="noConversion"/>
  </si>
  <si>
    <t>100M ~ 187.5M</t>
    <phoneticPr fontId="1" type="noConversion"/>
  </si>
  <si>
    <t>Loop Div</t>
    <phoneticPr fontId="1" type="noConversion"/>
  </si>
  <si>
    <t>Syn Set</t>
    <phoneticPr fontId="1" type="noConversion"/>
  </si>
  <si>
    <t>Modulation
(Khz)</t>
    <phoneticPr fontId="1" type="noConversion"/>
  </si>
  <si>
    <t>Deviation
(%)</t>
    <phoneticPr fontId="1" type="noConversion"/>
  </si>
  <si>
    <t>SSC Span</t>
    <phoneticPr fontId="1" type="noConversion"/>
  </si>
  <si>
    <t>SSC Step</t>
    <phoneticPr fontId="1" type="noConversion"/>
  </si>
  <si>
    <t>TTL Panel</t>
    <phoneticPr fontId="1" type="noConversion"/>
  </si>
  <si>
    <t>LANE</t>
    <phoneticPr fontId="1" type="noConversion"/>
  </si>
  <si>
    <t>bps</t>
    <phoneticPr fontId="1" type="noConversion"/>
  </si>
  <si>
    <t>&lt; 100M</t>
    <phoneticPr fontId="1" type="noConversion"/>
  </si>
  <si>
    <t>100M ~ 200M</t>
    <phoneticPr fontId="1" type="noConversion"/>
  </si>
  <si>
    <t>200M ~ 400M</t>
    <phoneticPr fontId="1" type="noConversion"/>
  </si>
  <si>
    <t>400 ~ 800M</t>
    <phoneticPr fontId="1" type="noConversion"/>
  </si>
  <si>
    <t>Mipi Dsi Panel</t>
    <phoneticPr fontId="1" type="noConversion"/>
  </si>
  <si>
    <t>OUTPUT Freq</t>
    <phoneticPr fontId="1" type="noConversion"/>
  </si>
  <si>
    <t>12.5M ~ 25M</t>
    <phoneticPr fontId="1" type="noConversion"/>
  </si>
  <si>
    <t>25M ~ 50M</t>
    <phoneticPr fontId="1" type="noConversion"/>
  </si>
  <si>
    <t xml:space="preserve"> </t>
    <phoneticPr fontId="1" type="noConversion"/>
  </si>
  <si>
    <t>50M  ~ 100M</t>
    <phoneticPr fontId="1" type="noConversion"/>
  </si>
  <si>
    <t>HDMITx</t>
    <phoneticPr fontId="1" type="noConversion"/>
  </si>
  <si>
    <t>BK1126_1D</t>
    <phoneticPr fontId="1" type="noConversion"/>
  </si>
  <si>
    <t>0x13</t>
    <phoneticPr fontId="1" type="noConversion"/>
  </si>
  <si>
    <t>0x12</t>
    <phoneticPr fontId="1" type="noConversion"/>
  </si>
  <si>
    <t>0x11</t>
    <phoneticPr fontId="1" type="noConversion"/>
  </si>
  <si>
    <t>1280x720p_50</t>
    <phoneticPr fontId="1" type="noConversion"/>
  </si>
  <si>
    <t>720x480p_60</t>
    <phoneticPr fontId="1" type="noConversion"/>
  </si>
  <si>
    <t>1920x1080p_30</t>
    <phoneticPr fontId="1" type="noConversion"/>
  </si>
  <si>
    <t>1920x1080p_25</t>
    <phoneticPr fontId="1" type="noConversion"/>
  </si>
  <si>
    <t>1920x1080p_24</t>
    <phoneticPr fontId="1" type="noConversion"/>
  </si>
  <si>
    <t>1920x1080p_50</t>
    <phoneticPr fontId="1" type="noConversion"/>
  </si>
  <si>
    <t>1920x1080p_60</t>
    <phoneticPr fontId="1" type="noConversion"/>
  </si>
  <si>
    <t>1024x768p_60</t>
    <phoneticPr fontId="1" type="noConversion"/>
  </si>
  <si>
    <t>1366x768p_60</t>
    <phoneticPr fontId="1" type="noConversion"/>
  </si>
  <si>
    <t>1440x900p_60</t>
    <phoneticPr fontId="1" type="noConversion"/>
  </si>
  <si>
    <t>1280x800p_60</t>
    <phoneticPr fontId="1" type="noConversion"/>
  </si>
  <si>
    <t>1280x1024p_60</t>
    <phoneticPr fontId="1" type="noConversion"/>
  </si>
  <si>
    <t>1600x1200p_60</t>
    <phoneticPr fontId="1" type="noConversion"/>
  </si>
  <si>
    <t>1680x1050p_60</t>
    <phoneticPr fontId="1" type="noConversion"/>
  </si>
  <si>
    <t>Htotal</t>
    <phoneticPr fontId="1" type="noConversion"/>
  </si>
  <si>
    <t>Fps</t>
    <phoneticPr fontId="1" type="noConversion"/>
  </si>
  <si>
    <t>0x12</t>
    <phoneticPr fontId="1" type="noConversion"/>
  </si>
  <si>
    <t>0x12</t>
    <phoneticPr fontId="1" type="noConversion"/>
  </si>
  <si>
    <t>720x576p_50</t>
    <phoneticPr fontId="1" type="noConversion"/>
  </si>
  <si>
    <t xml:space="preserve"> </t>
    <phoneticPr fontId="1" type="noConversion"/>
  </si>
  <si>
    <t>6.5M ~ 12.5M</t>
    <phoneticPr fontId="1" type="noConversion"/>
  </si>
  <si>
    <t>3.25M ~ 6.5M</t>
    <phoneticPr fontId="1" type="noConversion"/>
  </si>
  <si>
    <t>2.8M ~ 3.25M</t>
    <phoneticPr fontId="1" type="noConversion"/>
  </si>
  <si>
    <t>800M ~2500M</t>
    <phoneticPr fontId="1" type="noConversion"/>
  </si>
  <si>
    <t>LVDS Panel</t>
    <phoneticPr fontId="1" type="noConversion"/>
  </si>
  <si>
    <r>
      <rPr>
        <sz val="12"/>
        <color rgb="FFFF0000"/>
        <rFont val="宋体"/>
        <family val="3"/>
        <charset val="134"/>
      </rPr>
      <t>1. Fill in Htotal/Vtotal/Fps according to the panel parameters.
2. For TTL/LVDS panels, set LANE/bps to 1 by default.
3. Adjust Modulation/Deviation as needed.
4. SSC_Span/SSC_Step are the final calculation results and need to be written into the panel parameters.
5. Do not modify any part other than the yellow tables, as they contain embedded calculation formulas.</t>
    </r>
  </si>
  <si>
    <t>1280x720p_24</t>
    <phoneticPr fontId="1" type="noConversion"/>
  </si>
  <si>
    <t>0x13</t>
    <phoneticPr fontId="1" type="noConversion"/>
  </si>
  <si>
    <t>1280x720p_25</t>
    <phoneticPr fontId="1" type="noConversion"/>
  </si>
  <si>
    <t>1280x720p_60</t>
    <phoneticPr fontId="1" type="noConversion"/>
  </si>
  <si>
    <t>1280x720p_30</t>
    <phoneticPr fontId="1" type="noConversion"/>
  </si>
  <si>
    <t>0x13</t>
    <phoneticPr fontId="1" type="noConversion"/>
  </si>
  <si>
    <t>2560x1440p_30</t>
    <phoneticPr fontId="1" type="noConversion"/>
  </si>
  <si>
    <t>0x11</t>
    <phoneticPr fontId="1" type="noConversion"/>
  </si>
  <si>
    <t>2560x1440p_50</t>
    <phoneticPr fontId="1" type="noConversion"/>
  </si>
  <si>
    <t>2560x1440p_60</t>
    <phoneticPr fontId="1" type="noConversion"/>
  </si>
  <si>
    <t>0x10</t>
    <phoneticPr fontId="1" type="noConversion"/>
  </si>
  <si>
    <t>3840x2160p_24</t>
    <phoneticPr fontId="1" type="noConversion"/>
  </si>
  <si>
    <t>0x10</t>
    <phoneticPr fontId="1" type="noConversion"/>
  </si>
  <si>
    <t>3840x2160p_25</t>
    <phoneticPr fontId="1" type="noConversion"/>
  </si>
  <si>
    <t>3840x2160p_30</t>
    <phoneticPr fontId="1" type="noConversion"/>
  </si>
  <si>
    <t>0x11</t>
    <phoneticPr fontId="1" type="noConversion"/>
  </si>
  <si>
    <t>1280x960p_60</t>
    <phoneticPr fontId="1" type="noConversion"/>
  </si>
  <si>
    <t>1360x768p_60</t>
    <phoneticPr fontId="1" type="noConversion"/>
  </si>
  <si>
    <t>1400x1050p_60</t>
    <phoneticPr fontId="1" type="noConversion"/>
  </si>
  <si>
    <t>1600x900p_60</t>
    <phoneticPr fontId="1" type="noConversion"/>
  </si>
  <si>
    <t>1920x1200p_60</t>
    <phoneticPr fontId="1" type="noConversion"/>
  </si>
  <si>
    <t>1920x1440p_60</t>
    <phoneticPr fontId="1" type="noConversion"/>
  </si>
  <si>
    <t>1280x768p_60</t>
    <phoneticPr fontId="1" type="noConversion"/>
  </si>
  <si>
    <t>640x480p_60</t>
    <phoneticPr fontId="1" type="noConversion"/>
  </si>
  <si>
    <t>800x600p_60</t>
    <phoneticPr fontId="1" type="noConversion"/>
  </si>
  <si>
    <t>848x480p_60</t>
    <phoneticPr fontId="1" type="noConversion"/>
  </si>
  <si>
    <t>0x10</t>
    <phoneticPr fontId="1" type="noConversion"/>
  </si>
  <si>
    <t>HDMITX_ATOP_1D</t>
  </si>
  <si>
    <t>HDMITX_ATOP_1D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</si>
</sst>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Calibri"/>
      <family val="2"/>
      <charset val="0"/>
      <scheme val="minor"/>
    </font>
    <font>
      <sz val="9"/>
      <name val="Calibri"/>
      <family val="2"/>
      <charset val="0"/>
      <scheme val="minor"/>
    </font>
    <font>
      <sz val="12"/>
      <color theme="1"/>
      <name val="Consolas"/>
      <family val="3"/>
    </font>
    <font>
      <sz val="26"/>
      <color theme="1"/>
      <name val="Consolas"/>
      <family val="3"/>
    </font>
    <font>
      <b/>
      <sz val="12"/>
      <color theme="1"/>
      <name val="Consolas"/>
      <family val="3"/>
    </font>
    <font>
      <sz val="12"/>
      <color rgb="FFFF0000"/>
      <name val="Consolas"/>
      <family val="3"/>
    </font>
    <font>
      <sz val="12"/>
      <color rgb="FFFF0000"/>
      <name val="Calibri"/>
      <family val="3"/>
      <charset val="0"/>
    </font>
    <font>
      <sz val="9"/>
      <name val="Calibri"/>
      <family val="3"/>
      <charset val="0"/>
      <scheme val="minor"/>
    </font>
  </fonts>
  <fills count="5">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applyBorder="1" applyAlignment="1">
      <alignment horizontal="center" vertical="center"/>
    </xf>
    <xf numFmtId="0" fontId="4" fillId="4"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0" borderId="1" xfId="0" applyFont="1" applyBorder="1">
      <alignment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left" vertical="top" wrapText="1"/>
    </xf>
    <xf numFmtId="0" fontId="2" fillId="0" borderId="0" xfId="0" applyFont="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G22" sqref="G22"/>
    </sheetView>
  </sheetViews>
  <sheetFormatPr defaultRowHeight="15.75" x14ac:dyDescent="0.15"/>
  <cols>
    <col min="1" max="5" width="15.625" style="5" customWidth="1"/>
    <col min="6" max="11" width="15.625" style="1" customWidth="1"/>
    <col min="12" max="16384" width="9" style="1"/>
  </cols>
  <sheetData>
    <row r="1" spans="1:9" ht="66" customHeight="1" x14ac:dyDescent="0.15">
      <c r="A1" s="20" t="s">
        <v>13</v>
      </c>
      <c r="B1" s="21"/>
      <c r="C1" s="21"/>
      <c r="D1" s="21"/>
      <c r="E1" s="21"/>
      <c r="F1" s="21"/>
      <c r="G1" s="21"/>
      <c r="H1" s="21"/>
      <c r="I1" s="21"/>
    </row>
    <row r="2" spans="1:9" x14ac:dyDescent="0.15">
      <c r="A2" s="2" t="s">
        <v>0</v>
      </c>
      <c r="B2" s="2" t="s">
        <v>1</v>
      </c>
      <c r="C2" s="2" t="s">
        <v>2</v>
      </c>
      <c r="D2" s="2" t="s">
        <v>14</v>
      </c>
      <c r="E2" s="2" t="s">
        <v>15</v>
      </c>
      <c r="H2" s="3" t="s">
        <v>4</v>
      </c>
      <c r="I2" s="3" t="s">
        <v>7</v>
      </c>
    </row>
    <row r="3" spans="1:9" x14ac:dyDescent="0.15">
      <c r="A3" s="4">
        <v>400</v>
      </c>
      <c r="B3" s="4">
        <v>330</v>
      </c>
      <c r="C3" s="4">
        <v>60</v>
      </c>
      <c r="D3" s="16">
        <v>1</v>
      </c>
      <c r="E3" s="16">
        <v>1</v>
      </c>
      <c r="G3" s="3" t="s">
        <v>53</v>
      </c>
      <c r="H3" s="4">
        <v>16</v>
      </c>
      <c r="I3" s="4">
        <v>300</v>
      </c>
    </row>
    <row r="4" spans="1:9" x14ac:dyDescent="0.15">
      <c r="A4" s="10"/>
      <c r="B4" s="10"/>
      <c r="C4" s="10"/>
      <c r="D4" s="13"/>
      <c r="E4" s="13"/>
      <c r="G4" s="3" t="s">
        <v>52</v>
      </c>
      <c r="H4" s="4">
        <v>16</v>
      </c>
      <c r="I4" s="4">
        <v>260</v>
      </c>
    </row>
    <row r="5" spans="1:9" x14ac:dyDescent="0.15">
      <c r="A5" s="10"/>
      <c r="B5" s="10"/>
      <c r="C5" s="10"/>
      <c r="D5" s="13"/>
      <c r="E5" s="13"/>
      <c r="F5" s="1" t="s">
        <v>50</v>
      </c>
      <c r="G5" s="3" t="s">
        <v>51</v>
      </c>
      <c r="H5" s="4">
        <v>16</v>
      </c>
      <c r="I5" s="4">
        <v>112</v>
      </c>
    </row>
    <row r="6" spans="1:9" x14ac:dyDescent="0.15">
      <c r="D6" s="14"/>
      <c r="E6" s="14"/>
      <c r="G6" s="3" t="s">
        <v>22</v>
      </c>
      <c r="H6" s="4">
        <v>16</v>
      </c>
      <c r="I6" s="4">
        <v>64</v>
      </c>
    </row>
    <row r="7" spans="1:9" x14ac:dyDescent="0.15">
      <c r="A7" s="6" t="s">
        <v>3</v>
      </c>
      <c r="B7" s="6" t="s">
        <v>4</v>
      </c>
      <c r="C7" s="17" t="s">
        <v>5</v>
      </c>
      <c r="D7" s="11" t="s">
        <v>21</v>
      </c>
      <c r="E7" s="12"/>
      <c r="G7" s="3" t="s">
        <v>23</v>
      </c>
      <c r="H7" s="4">
        <v>16</v>
      </c>
      <c r="I7" s="4">
        <v>32</v>
      </c>
    </row>
    <row r="8" spans="1:9" x14ac:dyDescent="0.15">
      <c r="A8" s="4">
        <f>A3*B3*C3</f>
        <v>7920000</v>
      </c>
      <c r="B8" s="4">
        <f>IF(D8&lt;2800000,0,IF(D8&lt;3250000,H3,IF(D8&lt;6500000,H4,IF(D8&lt;12500000,H5,IF(D8&lt;25000000,H6,IF(D8&lt;50000000,H7,IF(D8&lt;100000000,H8,IF(D8&lt;187500000,H9,0))))))))</f>
        <v>16</v>
      </c>
      <c r="C8" s="4">
        <f>IF(A8&lt;2800000,0,IF(A8&lt;3250000,I3,IF(A8&lt;6500000,I4,IF(A8&lt;12500000,I5,IF(A8&lt;25000000,I6,IF(A8&lt;5000000,I7,IF(A8&lt;100000000,I8,IF(A8&lt;187500000,I9,0))))))))</f>
        <v>112</v>
      </c>
      <c r="D8" s="16">
        <f>A8*E3/D3</f>
        <v>7920000</v>
      </c>
      <c r="E8" s="13"/>
      <c r="F8" s="1" t="s">
        <v>24</v>
      </c>
      <c r="G8" s="3" t="s">
        <v>25</v>
      </c>
      <c r="H8" s="4">
        <v>16</v>
      </c>
      <c r="I8" s="4">
        <v>16</v>
      </c>
    </row>
    <row r="9" spans="1:9" x14ac:dyDescent="0.15">
      <c r="A9" s="10"/>
      <c r="B9" s="10"/>
      <c r="C9" s="10"/>
      <c r="D9" s="16">
        <f>ROUND(D8/1000000, 0)</f>
        <v>8</v>
      </c>
      <c r="E9" s="13"/>
      <c r="G9" s="3" t="s">
        <v>6</v>
      </c>
      <c r="H9" s="4">
        <v>16</v>
      </c>
      <c r="I9" s="4">
        <v>8</v>
      </c>
    </row>
    <row r="10" spans="1:9" x14ac:dyDescent="0.15">
      <c r="D10" s="14"/>
      <c r="E10" s="14"/>
    </row>
    <row r="11" spans="1:9" x14ac:dyDescent="0.15">
      <c r="A11" s="7" t="s">
        <v>8</v>
      </c>
      <c r="D11" s="14"/>
      <c r="E11" s="14"/>
    </row>
    <row r="12" spans="1:9" x14ac:dyDescent="0.15">
      <c r="A12" s="15">
        <f>ROUND(432*524288 *B8/C8/(D9), 0)</f>
        <v>4044507</v>
      </c>
      <c r="D12" s="14"/>
      <c r="E12" s="14"/>
    </row>
    <row r="13" spans="1:9" x14ac:dyDescent="0.15">
      <c r="A13" s="8" t="str">
        <f>"0x"&amp;DEC2HEX(A12)</f>
        <v>0x3DB6DB</v>
      </c>
    </row>
    <row r="15" spans="1:9" ht="31.5" x14ac:dyDescent="0.15">
      <c r="A15" s="9" t="s">
        <v>9</v>
      </c>
      <c r="B15" s="9" t="s">
        <v>10</v>
      </c>
    </row>
    <row r="16" spans="1:9" x14ac:dyDescent="0.15">
      <c r="A16" s="4">
        <v>100</v>
      </c>
      <c r="B16" s="4">
        <v>10</v>
      </c>
    </row>
    <row r="18" spans="1:6" x14ac:dyDescent="0.15">
      <c r="A18" s="7" t="s">
        <v>11</v>
      </c>
      <c r="B18" s="7" t="s">
        <v>12</v>
      </c>
    </row>
    <row r="19" spans="1:6" x14ac:dyDescent="0.15">
      <c r="A19" s="4">
        <f>ROUND(432000*131072/A12/A16,0)</f>
        <v>140</v>
      </c>
      <c r="B19" s="4">
        <f>ROUND(A12 * B16 / 100 /A19, 0)</f>
        <v>2889</v>
      </c>
    </row>
    <row r="20" spans="1:6" x14ac:dyDescent="0.15">
      <c r="A20" s="8" t="str">
        <f>"0x" &amp; DEC2HEX(A19)</f>
        <v>0x8C</v>
      </c>
      <c r="B20" s="8" t="str">
        <f>"0x" &amp; DEC2HEX(B19)</f>
        <v>0xB49</v>
      </c>
    </row>
    <row r="23" spans="1:6" ht="15.75" customHeight="1" x14ac:dyDescent="0.15">
      <c r="A23" s="22" t="s">
        <v>56</v>
      </c>
      <c r="B23" s="23"/>
      <c r="C23" s="23"/>
      <c r="D23" s="23"/>
      <c r="E23" s="23"/>
      <c r="F23" s="19"/>
    </row>
    <row r="24" spans="1:6" x14ac:dyDescent="0.15">
      <c r="A24" s="23"/>
      <c r="B24" s="23"/>
      <c r="C24" s="23"/>
      <c r="D24" s="23"/>
      <c r="E24" s="23"/>
      <c r="F24" s="19"/>
    </row>
    <row r="25" spans="1:6" x14ac:dyDescent="0.15">
      <c r="A25" s="23"/>
      <c r="B25" s="23"/>
      <c r="C25" s="23"/>
      <c r="D25" s="23"/>
      <c r="E25" s="23"/>
      <c r="F25" s="19"/>
    </row>
    <row r="26" spans="1:6" ht="15.75" customHeight="1" x14ac:dyDescent="0.15">
      <c r="A26" s="23"/>
      <c r="B26" s="23"/>
      <c r="C26" s="23"/>
      <c r="D26" s="23"/>
      <c r="E26" s="23"/>
      <c r="F26" s="19"/>
    </row>
    <row r="27" spans="1:6" x14ac:dyDescent="0.15">
      <c r="A27" s="23"/>
      <c r="B27" s="23"/>
      <c r="C27" s="23"/>
      <c r="D27" s="23"/>
      <c r="E27" s="23"/>
      <c r="F27" s="19"/>
    </row>
  </sheetData>
  <mergeCells count="2">
    <mergeCell ref="A1:I1"/>
    <mergeCell ref="A23:E27"/>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E15" sqref="E15"/>
    </sheetView>
  </sheetViews>
  <sheetFormatPr defaultRowHeight="15.75" x14ac:dyDescent="0.15"/>
  <cols>
    <col min="1" max="5" width="15.625" style="5" customWidth="1"/>
    <col min="6" max="11" width="15.625" style="1" customWidth="1"/>
    <col min="12" max="16384" width="9" style="1"/>
  </cols>
  <sheetData>
    <row r="1" spans="1:9" ht="66" customHeight="1" x14ac:dyDescent="0.15">
      <c r="A1" s="20" t="s">
        <v>20</v>
      </c>
      <c r="B1" s="21"/>
      <c r="C1" s="21"/>
      <c r="D1" s="21"/>
      <c r="E1" s="21"/>
      <c r="F1" s="21"/>
      <c r="G1" s="21"/>
      <c r="H1" s="21"/>
      <c r="I1" s="21"/>
    </row>
    <row r="2" spans="1:9" x14ac:dyDescent="0.15">
      <c r="A2" s="2" t="s">
        <v>0</v>
      </c>
      <c r="B2" s="2" t="s">
        <v>1</v>
      </c>
      <c r="C2" s="2" t="s">
        <v>2</v>
      </c>
      <c r="D2" s="2" t="s">
        <v>14</v>
      </c>
      <c r="E2" s="2" t="s">
        <v>15</v>
      </c>
      <c r="H2" s="3" t="s">
        <v>4</v>
      </c>
      <c r="I2" s="3" t="s">
        <v>7</v>
      </c>
    </row>
    <row r="3" spans="1:9" x14ac:dyDescent="0.15">
      <c r="A3" s="4">
        <v>830</v>
      </c>
      <c r="B3" s="4">
        <v>1650</v>
      </c>
      <c r="C3" s="4">
        <v>60</v>
      </c>
      <c r="D3" s="16">
        <v>4</v>
      </c>
      <c r="E3" s="16">
        <v>24</v>
      </c>
      <c r="G3" s="3" t="s">
        <v>16</v>
      </c>
      <c r="H3" s="4">
        <v>0</v>
      </c>
      <c r="I3" s="4">
        <v>0</v>
      </c>
    </row>
    <row r="4" spans="1:9" x14ac:dyDescent="0.15">
      <c r="D4" s="14"/>
      <c r="E4" s="14"/>
      <c r="G4" s="3" t="s">
        <v>17</v>
      </c>
      <c r="H4" s="4">
        <v>16</v>
      </c>
      <c r="I4" s="4">
        <v>8</v>
      </c>
    </row>
    <row r="5" spans="1:9" x14ac:dyDescent="0.15">
      <c r="A5" s="6" t="s">
        <v>3</v>
      </c>
      <c r="B5" s="6" t="s">
        <v>4</v>
      </c>
      <c r="C5" s="17" t="s">
        <v>5</v>
      </c>
      <c r="D5" s="11" t="s">
        <v>21</v>
      </c>
      <c r="E5" s="12"/>
      <c r="G5" s="3" t="s">
        <v>18</v>
      </c>
      <c r="H5" s="4">
        <v>16</v>
      </c>
      <c r="I5" s="4">
        <v>4</v>
      </c>
    </row>
    <row r="6" spans="1:9" x14ac:dyDescent="0.15">
      <c r="A6" s="4">
        <f>A3*B3*C3</f>
        <v>82170000</v>
      </c>
      <c r="B6" s="4">
        <f>IF(D6&lt;100000000,H3,IF(D6&lt;200000000,H4,IF(D6&lt;400000000,H5,IF(D6&lt;800000000,H6,IF(D6&lt;1500000000,H7,0)))))</f>
        <v>16</v>
      </c>
      <c r="C6" s="4">
        <f>IF(A6&lt;12500000,I3,IF(A6&lt;25000000,I4,IF(A6&lt;5000000,I5,IF(A6&lt;100000000,I6,IF(A6&lt;187500000,I7,0)))))</f>
        <v>2</v>
      </c>
      <c r="D6" s="16">
        <f>A6*E3/D3</f>
        <v>493020000</v>
      </c>
      <c r="E6" s="13"/>
      <c r="G6" s="3" t="s">
        <v>19</v>
      </c>
      <c r="H6" s="4">
        <v>16</v>
      </c>
      <c r="I6" s="4">
        <v>2</v>
      </c>
    </row>
    <row r="7" spans="1:9" x14ac:dyDescent="0.15">
      <c r="A7" s="10"/>
      <c r="B7" s="10"/>
      <c r="C7" s="10"/>
      <c r="D7" s="16">
        <f>ROUND(D6/1000000, 0)</f>
        <v>493</v>
      </c>
      <c r="E7" s="13"/>
      <c r="G7" s="3" t="s">
        <v>54</v>
      </c>
      <c r="H7" s="4">
        <v>16</v>
      </c>
      <c r="I7" s="4">
        <v>1</v>
      </c>
    </row>
    <row r="8" spans="1:9" x14ac:dyDescent="0.15">
      <c r="D8" s="14"/>
      <c r="E8" s="14"/>
    </row>
    <row r="9" spans="1:9" x14ac:dyDescent="0.15">
      <c r="A9" s="7" t="s">
        <v>8</v>
      </c>
      <c r="D9" s="14"/>
      <c r="E9" s="14"/>
    </row>
    <row r="10" spans="1:9" x14ac:dyDescent="0.15">
      <c r="A10" s="15">
        <f>ROUND(432*524288 *B6/C6/(D7), 0)</f>
        <v>3675333</v>
      </c>
      <c r="D10" s="14"/>
      <c r="E10" s="14"/>
    </row>
    <row r="11" spans="1:9" x14ac:dyDescent="0.15">
      <c r="A11" s="8" t="str">
        <f>"0x"&amp;DEC2HEX(A10)</f>
        <v>0x3814C5</v>
      </c>
    </row>
    <row r="13" spans="1:9" ht="31.5" x14ac:dyDescent="0.15">
      <c r="A13" s="9" t="s">
        <v>9</v>
      </c>
      <c r="B13" s="9" t="s">
        <v>10</v>
      </c>
    </row>
    <row r="14" spans="1:9" x14ac:dyDescent="0.15">
      <c r="A14" s="4">
        <v>100</v>
      </c>
      <c r="B14" s="4">
        <v>10</v>
      </c>
    </row>
    <row r="16" spans="1:9" x14ac:dyDescent="0.15">
      <c r="A16" s="7" t="s">
        <v>11</v>
      </c>
      <c r="B16" s="7" t="s">
        <v>12</v>
      </c>
    </row>
    <row r="17" spans="1:2" x14ac:dyDescent="0.15">
      <c r="A17" s="4">
        <f>ROUND(432000*131072/A10/A14,0)</f>
        <v>154</v>
      </c>
      <c r="B17" s="4">
        <f>ROUND(A10 * B14 / 100 /A17, 0)</f>
        <v>2387</v>
      </c>
    </row>
    <row r="18" spans="1:2" x14ac:dyDescent="0.15">
      <c r="A18" s="8" t="str">
        <f>"0x" &amp; DEC2HEX(A17)</f>
        <v>0x9A</v>
      </c>
      <c r="B18" s="8" t="str">
        <f>"0x" &amp; DEC2HEX(B17)</f>
        <v>0x953</v>
      </c>
    </row>
  </sheetData>
  <mergeCells count="1">
    <mergeCell ref="A1:I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E12" sqref="E12"/>
    </sheetView>
  </sheetViews>
  <sheetFormatPr defaultRowHeight="15.75" x14ac:dyDescent="0.15"/>
  <cols>
    <col min="1" max="5" width="15.625" style="5" customWidth="1"/>
    <col min="6" max="11" width="15.625" style="1" customWidth="1"/>
    <col min="12" max="16384" width="9" style="1"/>
  </cols>
  <sheetData>
    <row r="1" spans="1:9" ht="66" customHeight="1" x14ac:dyDescent="0.15">
      <c r="A1" s="20" t="s">
        <v>55</v>
      </c>
      <c r="B1" s="21"/>
      <c r="C1" s="21"/>
      <c r="D1" s="21"/>
      <c r="E1" s="21"/>
      <c r="F1" s="21"/>
      <c r="G1" s="21"/>
      <c r="H1" s="21"/>
      <c r="I1" s="21"/>
    </row>
    <row r="2" spans="1:9" x14ac:dyDescent="0.15">
      <c r="A2" s="2" t="s">
        <v>0</v>
      </c>
      <c r="B2" s="2" t="s">
        <v>1</v>
      </c>
      <c r="C2" s="2" t="s">
        <v>2</v>
      </c>
      <c r="D2" s="2" t="s">
        <v>14</v>
      </c>
      <c r="E2" s="2" t="s">
        <v>15</v>
      </c>
      <c r="H2" s="3" t="s">
        <v>4</v>
      </c>
      <c r="I2" s="3" t="s">
        <v>7</v>
      </c>
    </row>
    <row r="3" spans="1:9" x14ac:dyDescent="0.15">
      <c r="A3" s="4">
        <v>830</v>
      </c>
      <c r="B3" s="4">
        <v>1650</v>
      </c>
      <c r="C3" s="4">
        <v>60</v>
      </c>
      <c r="D3" s="16">
        <v>1</v>
      </c>
      <c r="E3" s="16">
        <v>1</v>
      </c>
      <c r="G3" s="3" t="s">
        <v>16</v>
      </c>
      <c r="H3" s="4">
        <v>0</v>
      </c>
      <c r="I3" s="4">
        <v>0</v>
      </c>
    </row>
    <row r="4" spans="1:9" x14ac:dyDescent="0.15">
      <c r="D4" s="14"/>
      <c r="E4" s="14"/>
      <c r="G4" s="3" t="s">
        <v>17</v>
      </c>
      <c r="H4" s="4">
        <v>16</v>
      </c>
      <c r="I4" s="4">
        <v>8</v>
      </c>
    </row>
    <row r="5" spans="1:9" x14ac:dyDescent="0.15">
      <c r="A5" s="6" t="s">
        <v>3</v>
      </c>
      <c r="B5" s="6" t="s">
        <v>4</v>
      </c>
      <c r="C5" s="17" t="s">
        <v>5</v>
      </c>
      <c r="D5" s="11" t="s">
        <v>21</v>
      </c>
      <c r="E5" s="12"/>
      <c r="G5" s="3" t="s">
        <v>18</v>
      </c>
      <c r="H5" s="4">
        <v>16</v>
      </c>
      <c r="I5" s="4">
        <v>4</v>
      </c>
    </row>
    <row r="6" spans="1:9" x14ac:dyDescent="0.15">
      <c r="A6" s="4">
        <f>A3*B3*C3*7</f>
        <v>575190000</v>
      </c>
      <c r="B6" s="4">
        <f>IF(D6&lt;100000000,H3,IF(D6&lt;200000000,H4,IF(D6&lt;400000000,H5,IF(D6&lt;800000000,H6,IF(D6&lt;2500000000,H7,0)))))</f>
        <v>16</v>
      </c>
      <c r="C6" s="4">
        <f>IF(D6&lt;100000000,I3,IF(D6&lt;200000000,I4,IF(D6&lt;400000000,I5,IF(D6&lt;800000000,I6,IF(D6&lt;2500000000,I7,0)))))</f>
        <v>2</v>
      </c>
      <c r="D6" s="16">
        <f>A6*E3/D3</f>
        <v>575190000</v>
      </c>
      <c r="E6" s="13"/>
      <c r="G6" s="3" t="s">
        <v>19</v>
      </c>
      <c r="H6" s="4">
        <v>16</v>
      </c>
      <c r="I6" s="4">
        <v>2</v>
      </c>
    </row>
    <row r="7" spans="1:9" x14ac:dyDescent="0.15">
      <c r="A7" s="10"/>
      <c r="B7" s="10"/>
      <c r="C7" s="10"/>
      <c r="D7" s="16">
        <f>ROUND(D6/1000000, 0)</f>
        <v>575</v>
      </c>
      <c r="E7" s="13"/>
      <c r="G7" s="3" t="s">
        <v>54</v>
      </c>
      <c r="H7" s="4">
        <v>16</v>
      </c>
      <c r="I7" s="4">
        <v>1</v>
      </c>
    </row>
    <row r="8" spans="1:9" x14ac:dyDescent="0.15">
      <c r="D8" s="14"/>
      <c r="E8" s="14"/>
    </row>
    <row r="9" spans="1:9" x14ac:dyDescent="0.15">
      <c r="A9" s="7" t="s">
        <v>8</v>
      </c>
      <c r="D9" s="14"/>
      <c r="E9" s="14"/>
    </row>
    <row r="10" spans="1:9" x14ac:dyDescent="0.15">
      <c r="A10" s="15">
        <f>ROUND(432*524288 *B6/C6/(D7), 0)</f>
        <v>3151199</v>
      </c>
      <c r="D10" s="14"/>
      <c r="E10" s="14"/>
    </row>
    <row r="11" spans="1:9" x14ac:dyDescent="0.15">
      <c r="A11" s="8" t="str">
        <f>"0x"&amp;DEC2HEX(A10)</f>
        <v>0x30155F</v>
      </c>
    </row>
    <row r="13" spans="1:9" ht="31.5" x14ac:dyDescent="0.15">
      <c r="A13" s="9" t="s">
        <v>9</v>
      </c>
      <c r="B13" s="9" t="s">
        <v>10</v>
      </c>
    </row>
    <row r="14" spans="1:9" x14ac:dyDescent="0.15">
      <c r="A14" s="4">
        <v>100</v>
      </c>
      <c r="B14" s="4">
        <v>10</v>
      </c>
    </row>
    <row r="16" spans="1:9" x14ac:dyDescent="0.15">
      <c r="A16" s="7" t="s">
        <v>11</v>
      </c>
      <c r="B16" s="7" t="s">
        <v>12</v>
      </c>
    </row>
    <row r="17" spans="1:2" x14ac:dyDescent="0.15">
      <c r="A17" s="4">
        <f>ROUND(432000*131072/A10/A14,0)</f>
        <v>180</v>
      </c>
      <c r="B17" s="4">
        <f>ROUND(A10 * B14 / 100 /A17, 0)</f>
        <v>1751</v>
      </c>
    </row>
    <row r="18" spans="1:2" x14ac:dyDescent="0.15">
      <c r="A18" s="8" t="str">
        <f>"0x" &amp; DEC2HEX(A17)</f>
        <v>0xB4</v>
      </c>
      <c r="B18" s="8" t="str">
        <f>"0x" &amp; DEC2HEX(B17)</f>
        <v>0x6D7</v>
      </c>
    </row>
  </sheetData>
  <mergeCells count="1">
    <mergeCell ref="A1:I1"/>
  </mergeCells>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D14" sqref="D14"/>
    </sheetView>
  </sheetViews>
  <sheetFormatPr defaultRowHeight="15.75" x14ac:dyDescent="0.15"/>
  <cols>
    <col min="1" max="5" width="15.625" style="5" customWidth="1"/>
    <col min="6" max="11" width="15.625" style="1" customWidth="1"/>
    <col min="12" max="16384" width="9" style="1"/>
  </cols>
  <sheetData>
    <row r="1" spans="1:9" ht="66" customHeight="1" x14ac:dyDescent="0.15">
      <c r="A1" s="20" t="s">
        <v>55</v>
      </c>
      <c r="B1" s="21"/>
      <c r="C1" s="21"/>
      <c r="D1" s="21"/>
      <c r="E1" s="21"/>
      <c r="F1" s="21"/>
      <c r="G1" s="21"/>
      <c r="H1" s="21"/>
      <c r="I1" s="21"/>
    </row>
    <row r="2" spans="1:9" x14ac:dyDescent="0.15">
      <c r="A2" s="2" t="s">
        <v>0</v>
      </c>
      <c r="B2" s="2" t="s">
        <v>1</v>
      </c>
      <c r="C2" s="2" t="s">
        <v>2</v>
      </c>
      <c r="D2" s="2" t="s">
        <v>14</v>
      </c>
      <c r="E2" s="2" t="s">
        <v>15</v>
      </c>
      <c r="H2" s="3" t="s">
        <v>4</v>
      </c>
      <c r="I2" s="3" t="s">
        <v>7</v>
      </c>
    </row>
    <row r="3" spans="1:9" x14ac:dyDescent="0.15">
      <c r="A3" s="4">
        <v>2010</v>
      </c>
      <c r="B3" s="4">
        <v>1130</v>
      </c>
      <c r="C3" s="4">
        <v>60</v>
      </c>
      <c r="D3" s="16">
        <v>1</v>
      </c>
      <c r="E3" s="16">
        <v>1</v>
      </c>
      <c r="G3" s="3" t="s">
        <v>16</v>
      </c>
      <c r="H3" s="4">
        <v>0</v>
      </c>
      <c r="I3" s="4">
        <v>0</v>
      </c>
    </row>
    <row r="4" spans="1:9" x14ac:dyDescent="0.15">
      <c r="D4" s="14"/>
      <c r="E4" s="14"/>
      <c r="G4" s="3" t="s">
        <v>17</v>
      </c>
      <c r="H4" s="4">
        <v>16</v>
      </c>
      <c r="I4" s="4">
        <v>8</v>
      </c>
    </row>
    <row r="5" spans="1:9" x14ac:dyDescent="0.15">
      <c r="A5" s="6" t="s">
        <v>3</v>
      </c>
      <c r="B5" s="6" t="s">
        <v>4</v>
      </c>
      <c r="C5" s="17" t="s">
        <v>5</v>
      </c>
      <c r="D5" s="11" t="s">
        <v>21</v>
      </c>
      <c r="E5" s="12"/>
      <c r="G5" s="3" t="s">
        <v>18</v>
      </c>
      <c r="H5" s="4">
        <v>16</v>
      </c>
      <c r="I5" s="4">
        <v>4</v>
      </c>
    </row>
    <row r="6" spans="1:9" x14ac:dyDescent="0.15">
      <c r="A6" s="4">
        <f>A3*B3*C3*7/2</f>
        <v>476973000</v>
      </c>
      <c r="B6" s="4">
        <f>IF(D6&lt;100000000,H3,IF(D6&lt;200000000,H4,IF(D6&lt;400000000,H5,IF(D6&lt;800000000,H6,IF(D6&lt;2500000000,H7,0)))))</f>
        <v>16</v>
      </c>
      <c r="C6" s="4">
        <f>IF(D6&lt;100000000,I3,IF(D6&lt;200000000,I4,IF(D6&lt;400000000,I5,IF(D6&lt;800000000,I6,IF(D6&lt;2500000000,I7,0)))))</f>
        <v>2</v>
      </c>
      <c r="D6" s="16">
        <f>A6*E3/D3</f>
        <v>476973000</v>
      </c>
      <c r="E6" s="13"/>
      <c r="G6" s="3" t="s">
        <v>19</v>
      </c>
      <c r="H6" s="4">
        <v>16</v>
      </c>
      <c r="I6" s="4">
        <v>2</v>
      </c>
    </row>
    <row r="7" spans="1:9" x14ac:dyDescent="0.15">
      <c r="A7" s="10"/>
      <c r="B7" s="10"/>
      <c r="C7" s="10"/>
      <c r="D7" s="16">
        <f>ROUND(D6/1000000, 0)</f>
        <v>477</v>
      </c>
      <c r="E7" s="13"/>
      <c r="G7" s="3" t="s">
        <v>54</v>
      </c>
      <c r="H7" s="4">
        <v>16</v>
      </c>
      <c r="I7" s="4">
        <v>1</v>
      </c>
    </row>
    <row r="8" spans="1:9" x14ac:dyDescent="0.15">
      <c r="D8" s="14"/>
      <c r="E8" s="14"/>
    </row>
    <row r="9" spans="1:9" x14ac:dyDescent="0.15">
      <c r="A9" s="7" t="s">
        <v>8</v>
      </c>
      <c r="D9" s="14"/>
      <c r="E9" s="14"/>
    </row>
    <row r="10" spans="1:9" x14ac:dyDescent="0.15">
      <c r="A10" s="15">
        <f>ROUND(432*524288 *B6/C6/(D7), 0)</f>
        <v>3798615</v>
      </c>
      <c r="D10" s="14"/>
      <c r="E10" s="14"/>
    </row>
    <row r="11" spans="1:9" x14ac:dyDescent="0.15">
      <c r="A11" s="8" t="str">
        <f>"0x"&amp;DEC2HEX(A10)</f>
        <v>0x39F657</v>
      </c>
    </row>
    <row r="13" spans="1:9" ht="31.5" x14ac:dyDescent="0.15">
      <c r="A13" s="9" t="s">
        <v>9</v>
      </c>
      <c r="B13" s="9" t="s">
        <v>10</v>
      </c>
    </row>
    <row r="14" spans="1:9" x14ac:dyDescent="0.15">
      <c r="A14" s="4">
        <v>100</v>
      </c>
      <c r="B14" s="4">
        <v>10</v>
      </c>
    </row>
    <row r="16" spans="1:9" x14ac:dyDescent="0.15">
      <c r="A16" s="7" t="s">
        <v>11</v>
      </c>
      <c r="B16" s="7" t="s">
        <v>12</v>
      </c>
    </row>
    <row r="17" spans="1:2" x14ac:dyDescent="0.15">
      <c r="A17" s="4">
        <f>ROUND(432000*131072/A10/A14,0)</f>
        <v>149</v>
      </c>
      <c r="B17" s="4">
        <f>ROUND(A10 * B14 / 100 /A17, 0)</f>
        <v>2549</v>
      </c>
    </row>
    <row r="18" spans="1:2" x14ac:dyDescent="0.15">
      <c r="A18" s="8" t="str">
        <f>"0x" &amp; DEC2HEX(A17)</f>
        <v>0x95</v>
      </c>
      <c r="B18" s="8" t="str">
        <f>"0x" &amp; DEC2HEX(B17)</f>
        <v>0x9F5</v>
      </c>
    </row>
  </sheetData>
  <mergeCells count="1">
    <mergeCell ref="A1:I1"/>
  </mergeCells>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abSelected="1" zoomScaleNormal="100" workbookViewId="0">
      <selection activeCell="D12" sqref="D12"/>
    </sheetView>
  </sheetViews>
  <sheetFormatPr defaultRowHeight="15.75" x14ac:dyDescent="0.15"/>
  <cols>
    <col min="1" max="3" width="15.625" style="5" customWidth="1"/>
    <col min="4" max="4" width="17.75" style="5" customWidth="1"/>
    <col min="5" max="9" width="15.625" style="1" customWidth="1"/>
    <col min="10" max="10" width="18.25" style="1" customWidth="1"/>
    <col min="11" max="16384" width="9" style="1"/>
  </cols>
  <sheetData>
    <row r="1" spans="1:10" ht="66" customHeight="1" x14ac:dyDescent="0.15">
      <c r="A1" s="20" t="s">
        <v>26</v>
      </c>
      <c r="B1" s="21"/>
      <c r="C1" s="21"/>
      <c r="D1" s="21"/>
      <c r="E1" s="21"/>
      <c r="F1" s="21"/>
      <c r="G1" s="21"/>
      <c r="H1" s="21"/>
    </row>
    <row r="2" spans="1:10" x14ac:dyDescent="0.15">
      <c r="A2" s="2" t="s">
        <v>0</v>
      </c>
      <c r="B2" s="2" t="s">
        <v>1</v>
      </c>
      <c r="C2" s="2" t="s">
        <v>2</v>
      </c>
      <c r="D2" s="2" t="s">
        <v>85</v>
      </c>
      <c r="F2" s="18" t="s">
        <v>27</v>
      </c>
      <c r="G2" s="3" t="s">
        <v>4</v>
      </c>
      <c r="H2" s="3" t="s">
        <v>7</v>
      </c>
    </row>
    <row r="3" spans="1:10" x14ac:dyDescent="0.15">
      <c r="A3" s="4">
        <v>4400</v>
      </c>
      <c r="B3" s="4">
        <v>2250</v>
      </c>
      <c r="C3" s="4">
        <v>30</v>
      </c>
      <c r="D3" s="4" t="s">
        <v>83</v>
      </c>
      <c r="F3" s="3" t="s">
        <v>28</v>
      </c>
      <c r="G3" s="4">
        <v>0.5</v>
      </c>
      <c r="H3" s="4">
        <v>1</v>
      </c>
    </row>
    <row r="4" spans="1:10" x14ac:dyDescent="0.15">
      <c r="D4" s="14"/>
      <c r="F4" s="3" t="s">
        <v>29</v>
      </c>
      <c r="G4" s="4">
        <v>1</v>
      </c>
      <c r="H4" s="4">
        <v>1</v>
      </c>
    </row>
    <row r="5" spans="1:10" x14ac:dyDescent="0.15">
      <c r="A5" s="6" t="s">
        <v>3</v>
      </c>
      <c r="B5" s="6" t="s">
        <v>4</v>
      </c>
      <c r="C5" s="17" t="s">
        <v>5</v>
      </c>
      <c r="D5" s="11" t="s">
        <v>21</v>
      </c>
      <c r="F5" s="3" t="s">
        <v>30</v>
      </c>
      <c r="G5" s="4">
        <v>2</v>
      </c>
      <c r="H5" s="4">
        <v>1</v>
      </c>
    </row>
    <row r="6" spans="1:10" x14ac:dyDescent="0.15">
      <c r="A6" s="4">
        <f>A3*B3*C3</f>
        <v>297000000</v>
      </c>
      <c r="B6" s="4">
        <f>IF(D3="0x13", G3,IF(D3="0x12", G4,IF(D3="0x11",G5,IF(D3="0x10",G6,0))))</f>
        <v>4</v>
      </c>
      <c r="C6" s="4">
        <f>IF(D3="0x13", H3,IF(D3="0x12", H4,IF(D3="0x11",H5,IF(D3="0x10",H6,1))))</f>
        <v>1</v>
      </c>
      <c r="D6" s="16">
        <f>A6</f>
        <v>297000000</v>
      </c>
      <c r="F6" s="3" t="s">
        <v>69</v>
      </c>
      <c r="G6" s="4">
        <v>4</v>
      </c>
      <c r="H6" s="4">
        <v>1</v>
      </c>
    </row>
    <row r="7" spans="1:10" x14ac:dyDescent="0.15">
      <c r="A7" s="10"/>
      <c r="B7" s="10"/>
      <c r="C7" s="10"/>
      <c r="D7" s="16">
        <f>ROUND(D6/1000000, 0)</f>
        <v>297</v>
      </c>
      <c r="F7" s="3"/>
      <c r="G7" s="4"/>
      <c r="H7" s="4"/>
    </row>
    <row r="8" spans="1:10" x14ac:dyDescent="0.15">
      <c r="D8" s="14"/>
    </row>
    <row r="9" spans="1:10" x14ac:dyDescent="0.15">
      <c r="A9" s="7" t="s">
        <v>8</v>
      </c>
      <c r="D9" s="14"/>
    </row>
    <row r="10" spans="1:10" x14ac:dyDescent="0.15">
      <c r="A10" s="15">
        <f>ROUND(432*524288 *B6/C6/(D6/1000000),0)</f>
        <v>3050403</v>
      </c>
      <c r="D10" s="14"/>
      <c r="F10" s="3"/>
      <c r="G10" s="3" t="s">
        <v>45</v>
      </c>
      <c r="H10" s="3" t="s">
        <v>1</v>
      </c>
      <c r="I10" s="3" t="s">
        <v>46</v>
      </c>
      <c r="J10" s="3" t="s">
        <v>84</v>
      </c>
    </row>
    <row r="11" spans="1:10" x14ac:dyDescent="0.15">
      <c r="A11" s="8" t="str">
        <f>"0x"&amp;DEC2HEX(A10)</f>
        <v>0x2E8BA3</v>
      </c>
      <c r="F11" s="3" t="s">
        <v>49</v>
      </c>
      <c r="G11" s="4">
        <v>864</v>
      </c>
      <c r="H11" s="4">
        <v>625</v>
      </c>
      <c r="I11" s="4">
        <v>50</v>
      </c>
      <c r="J11" s="4" t="s">
        <v>28</v>
      </c>
    </row>
    <row r="12" spans="1:10" x14ac:dyDescent="0.15">
      <c r="F12" s="3" t="s">
        <v>80</v>
      </c>
      <c r="G12" s="4">
        <v>800</v>
      </c>
      <c r="H12" s="4">
        <v>525</v>
      </c>
      <c r="I12" s="4">
        <v>60</v>
      </c>
      <c r="J12" s="4" t="s">
        <v>58</v>
      </c>
    </row>
    <row r="13" spans="1:10" x14ac:dyDescent="0.15">
      <c r="F13" s="3" t="s">
        <v>32</v>
      </c>
      <c r="G13" s="4">
        <v>858</v>
      </c>
      <c r="H13" s="4">
        <v>525</v>
      </c>
      <c r="I13" s="4">
        <v>60</v>
      </c>
      <c r="J13" s="4" t="s">
        <v>28</v>
      </c>
    </row>
    <row r="14" spans="1:10" ht="31.5" x14ac:dyDescent="0.15">
      <c r="A14" s="9" t="s">
        <v>9</v>
      </c>
      <c r="B14" s="9" t="s">
        <v>10</v>
      </c>
      <c r="F14" s="3" t="s">
        <v>57</v>
      </c>
      <c r="G14" s="4">
        <v>2062</v>
      </c>
      <c r="H14" s="4">
        <v>750</v>
      </c>
      <c r="I14" s="4">
        <v>24</v>
      </c>
      <c r="J14" s="4" t="s">
        <v>58</v>
      </c>
    </row>
    <row r="15" spans="1:10" x14ac:dyDescent="0.15">
      <c r="A15" s="4">
        <v>9</v>
      </c>
      <c r="B15" s="4">
        <v>1</v>
      </c>
      <c r="F15" s="3" t="s">
        <v>59</v>
      </c>
      <c r="G15" s="4">
        <v>1980</v>
      </c>
      <c r="H15" s="4">
        <v>750</v>
      </c>
      <c r="I15" s="4">
        <v>25</v>
      </c>
      <c r="J15" s="4" t="s">
        <v>58</v>
      </c>
    </row>
    <row r="16" spans="1:10" x14ac:dyDescent="0.15">
      <c r="F16" s="3" t="s">
        <v>61</v>
      </c>
      <c r="G16" s="4">
        <v>1650</v>
      </c>
      <c r="H16" s="4">
        <v>750</v>
      </c>
      <c r="I16" s="4">
        <v>30</v>
      </c>
      <c r="J16" s="4" t="s">
        <v>62</v>
      </c>
    </row>
    <row r="17" spans="1:10" x14ac:dyDescent="0.15">
      <c r="A17" s="7" t="s">
        <v>11</v>
      </c>
      <c r="B17" s="7" t="s">
        <v>12</v>
      </c>
      <c r="F17" s="3" t="s">
        <v>31</v>
      </c>
      <c r="G17" s="4">
        <v>1980</v>
      </c>
      <c r="H17" s="4">
        <v>750</v>
      </c>
      <c r="I17" s="4">
        <v>50</v>
      </c>
      <c r="J17" s="4" t="s">
        <v>47</v>
      </c>
    </row>
    <row r="18" spans="1:10" x14ac:dyDescent="0.15">
      <c r="A18" s="4">
        <f>ROUND(432000*131072/A10/A15,0)</f>
        <v>2062</v>
      </c>
      <c r="B18" s="4">
        <f>ROUND(A10 * B15 / 100 /A18, 0)</f>
        <v>15</v>
      </c>
      <c r="F18" s="3" t="s">
        <v>60</v>
      </c>
      <c r="G18" s="4">
        <v>1650</v>
      </c>
      <c r="H18" s="4">
        <v>750</v>
      </c>
      <c r="I18" s="4">
        <v>60</v>
      </c>
      <c r="J18" s="4" t="s">
        <v>29</v>
      </c>
    </row>
    <row r="19" spans="1:10" x14ac:dyDescent="0.15">
      <c r="A19" s="8" t="str">
        <f>"0x" &amp; DEC2HEX(A18)</f>
        <v>0x80E</v>
      </c>
      <c r="B19" s="8" t="str">
        <f>"0x" &amp; DEC2HEX(B18)</f>
        <v>0xF</v>
      </c>
      <c r="F19" s="3" t="s">
        <v>35</v>
      </c>
      <c r="G19" s="4">
        <v>2750</v>
      </c>
      <c r="H19" s="4">
        <v>1125</v>
      </c>
      <c r="I19" s="4">
        <v>24</v>
      </c>
      <c r="J19" s="4" t="s">
        <v>29</v>
      </c>
    </row>
    <row r="20" spans="1:10" x14ac:dyDescent="0.15">
      <c r="F20" s="3" t="s">
        <v>34</v>
      </c>
      <c r="G20" s="4">
        <v>2640</v>
      </c>
      <c r="H20" s="4">
        <v>1125</v>
      </c>
      <c r="I20" s="4">
        <v>25</v>
      </c>
      <c r="J20" s="4" t="s">
        <v>29</v>
      </c>
    </row>
    <row r="21" spans="1:10" x14ac:dyDescent="0.15">
      <c r="F21" s="3" t="s">
        <v>33</v>
      </c>
      <c r="G21" s="4">
        <v>2200</v>
      </c>
      <c r="H21" s="4">
        <v>1125</v>
      </c>
      <c r="I21" s="4">
        <v>30</v>
      </c>
      <c r="J21" s="4" t="s">
        <v>29</v>
      </c>
    </row>
    <row r="22" spans="1:10" x14ac:dyDescent="0.15">
      <c r="F22" s="3" t="s">
        <v>36</v>
      </c>
      <c r="G22" s="4">
        <v>2640</v>
      </c>
      <c r="H22" s="4">
        <v>1125</v>
      </c>
      <c r="I22" s="4">
        <v>50</v>
      </c>
      <c r="J22" s="4" t="s">
        <v>30</v>
      </c>
    </row>
    <row r="23" spans="1:10" x14ac:dyDescent="0.15">
      <c r="F23" s="3" t="s">
        <v>37</v>
      </c>
      <c r="G23" s="4">
        <v>2200</v>
      </c>
      <c r="H23" s="4">
        <v>1125</v>
      </c>
      <c r="I23" s="4">
        <v>60</v>
      </c>
      <c r="J23" s="4" t="s">
        <v>30</v>
      </c>
    </row>
    <row r="24" spans="1:10" x14ac:dyDescent="0.15">
      <c r="F24" s="3" t="s">
        <v>63</v>
      </c>
      <c r="G24" s="4">
        <v>3300</v>
      </c>
      <c r="H24" s="4">
        <v>1500</v>
      </c>
      <c r="I24" s="4">
        <v>30</v>
      </c>
      <c r="J24" s="4" t="s">
        <v>64</v>
      </c>
    </row>
    <row r="25" spans="1:10" x14ac:dyDescent="0.15">
      <c r="F25" s="3" t="s">
        <v>65</v>
      </c>
      <c r="G25" s="4">
        <v>3300</v>
      </c>
      <c r="H25" s="4">
        <v>1500</v>
      </c>
      <c r="I25" s="4">
        <v>50</v>
      </c>
      <c r="J25" s="4" t="s">
        <v>64</v>
      </c>
    </row>
    <row r="26" spans="1:10" x14ac:dyDescent="0.15">
      <c r="F26" s="3" t="s">
        <v>66</v>
      </c>
      <c r="G26" s="4">
        <v>3300</v>
      </c>
      <c r="H26" s="4">
        <v>1500</v>
      </c>
      <c r="I26" s="4">
        <v>60</v>
      </c>
      <c r="J26" s="4" t="s">
        <v>67</v>
      </c>
    </row>
    <row r="27" spans="1:10" x14ac:dyDescent="0.15">
      <c r="F27" s="3" t="s">
        <v>68</v>
      </c>
      <c r="G27" s="4">
        <v>5500</v>
      </c>
      <c r="H27" s="4">
        <v>2250</v>
      </c>
      <c r="I27" s="4">
        <v>24</v>
      </c>
      <c r="J27" s="4" t="s">
        <v>69</v>
      </c>
    </row>
    <row r="28" spans="1:10" x14ac:dyDescent="0.15">
      <c r="F28" s="3" t="s">
        <v>70</v>
      </c>
      <c r="G28" s="4">
        <v>5280</v>
      </c>
      <c r="H28" s="4">
        <v>2250</v>
      </c>
      <c r="I28" s="4">
        <v>25</v>
      </c>
      <c r="J28" s="4" t="s">
        <v>69</v>
      </c>
    </row>
    <row r="29" spans="1:10" x14ac:dyDescent="0.15">
      <c r="F29" s="3" t="s">
        <v>71</v>
      </c>
      <c r="G29" s="4">
        <v>4400</v>
      </c>
      <c r="H29" s="4">
        <v>2250</v>
      </c>
      <c r="I29" s="4">
        <v>30</v>
      </c>
      <c r="J29" s="4" t="s">
        <v>69</v>
      </c>
    </row>
    <row r="30" spans="1:10" x14ac:dyDescent="0.15">
      <c r="F30" s="3" t="s">
        <v>81</v>
      </c>
      <c r="G30" s="4">
        <v>1056</v>
      </c>
      <c r="H30" s="4">
        <v>628</v>
      </c>
      <c r="I30" s="4">
        <v>60</v>
      </c>
      <c r="J30" s="4" t="s">
        <v>58</v>
      </c>
    </row>
    <row r="31" spans="1:10" x14ac:dyDescent="0.15">
      <c r="F31" s="3" t="s">
        <v>82</v>
      </c>
      <c r="G31" s="4">
        <v>1088</v>
      </c>
      <c r="H31" s="4">
        <v>517</v>
      </c>
      <c r="I31" s="4">
        <v>60</v>
      </c>
      <c r="J31" s="4" t="s">
        <v>58</v>
      </c>
    </row>
    <row r="32" spans="1:10" x14ac:dyDescent="0.15">
      <c r="F32" s="3" t="s">
        <v>38</v>
      </c>
      <c r="G32" s="4">
        <v>1344</v>
      </c>
      <c r="H32" s="4">
        <v>806</v>
      </c>
      <c r="I32" s="4">
        <v>60</v>
      </c>
      <c r="J32" s="4" t="s">
        <v>58</v>
      </c>
    </row>
    <row r="33" spans="6:10" x14ac:dyDescent="0.15">
      <c r="F33" s="3" t="s">
        <v>79</v>
      </c>
      <c r="G33" s="4">
        <v>1664</v>
      </c>
      <c r="H33" s="4">
        <v>798</v>
      </c>
      <c r="I33" s="4">
        <v>60</v>
      </c>
      <c r="J33" s="4" t="s">
        <v>48</v>
      </c>
    </row>
    <row r="34" spans="6:10" x14ac:dyDescent="0.15">
      <c r="F34" s="3" t="s">
        <v>41</v>
      </c>
      <c r="G34" s="4">
        <v>1680</v>
      </c>
      <c r="H34" s="4">
        <v>831</v>
      </c>
      <c r="I34" s="4">
        <v>60</v>
      </c>
      <c r="J34" s="4" t="s">
        <v>48</v>
      </c>
    </row>
    <row r="35" spans="6:10" x14ac:dyDescent="0.15">
      <c r="F35" s="3" t="s">
        <v>73</v>
      </c>
      <c r="G35" s="4">
        <v>1712</v>
      </c>
      <c r="H35" s="4">
        <v>994</v>
      </c>
      <c r="I35" s="4">
        <v>60</v>
      </c>
      <c r="J35" s="4" t="s">
        <v>48</v>
      </c>
    </row>
    <row r="36" spans="6:10" x14ac:dyDescent="0.15">
      <c r="F36" s="3" t="s">
        <v>42</v>
      </c>
      <c r="G36" s="4">
        <v>1688</v>
      </c>
      <c r="H36" s="4">
        <v>1066</v>
      </c>
      <c r="I36" s="4">
        <v>60</v>
      </c>
      <c r="J36" s="4" t="s">
        <v>29</v>
      </c>
    </row>
    <row r="37" spans="6:10" x14ac:dyDescent="0.15">
      <c r="F37" s="3" t="s">
        <v>74</v>
      </c>
      <c r="G37" s="4">
        <v>1792</v>
      </c>
      <c r="H37" s="4">
        <v>795</v>
      </c>
      <c r="I37" s="4">
        <v>60</v>
      </c>
      <c r="J37" s="4" t="s">
        <v>48</v>
      </c>
    </row>
    <row r="38" spans="6:10" x14ac:dyDescent="0.15">
      <c r="F38" s="3" t="s">
        <v>39</v>
      </c>
      <c r="G38" s="4">
        <v>1792</v>
      </c>
      <c r="H38" s="4">
        <v>798</v>
      </c>
      <c r="I38" s="4">
        <v>60</v>
      </c>
      <c r="J38" s="4" t="s">
        <v>48</v>
      </c>
    </row>
    <row r="39" spans="6:10" x14ac:dyDescent="0.15">
      <c r="F39" s="3" t="s">
        <v>75</v>
      </c>
      <c r="G39" s="4">
        <v>1864</v>
      </c>
      <c r="H39" s="4">
        <v>1089</v>
      </c>
      <c r="I39" s="4">
        <v>60</v>
      </c>
      <c r="J39" s="4" t="s">
        <v>48</v>
      </c>
    </row>
    <row r="40" spans="6:10" x14ac:dyDescent="0.15">
      <c r="F40" s="3" t="s">
        <v>40</v>
      </c>
      <c r="G40" s="4">
        <v>1904</v>
      </c>
      <c r="H40" s="4">
        <v>934</v>
      </c>
      <c r="I40" s="4">
        <v>60</v>
      </c>
      <c r="J40" s="4" t="s">
        <v>48</v>
      </c>
    </row>
    <row r="41" spans="6:10" x14ac:dyDescent="0.15">
      <c r="F41" s="3" t="s">
        <v>76</v>
      </c>
      <c r="G41" s="4">
        <v>1800</v>
      </c>
      <c r="H41" s="4">
        <v>1000</v>
      </c>
      <c r="I41" s="4">
        <v>60</v>
      </c>
      <c r="J41" s="4" t="s">
        <v>47</v>
      </c>
    </row>
    <row r="42" spans="6:10" x14ac:dyDescent="0.15">
      <c r="F42" s="3" t="s">
        <v>43</v>
      </c>
      <c r="G42" s="4">
        <v>2160</v>
      </c>
      <c r="H42" s="4">
        <v>1250</v>
      </c>
      <c r="I42" s="4">
        <v>60</v>
      </c>
      <c r="J42" s="4" t="s">
        <v>72</v>
      </c>
    </row>
    <row r="43" spans="6:10" x14ac:dyDescent="0.15">
      <c r="F43" s="3" t="s">
        <v>44</v>
      </c>
      <c r="G43" s="4">
        <v>2240</v>
      </c>
      <c r="H43" s="4">
        <v>1089</v>
      </c>
      <c r="I43" s="4">
        <v>60</v>
      </c>
      <c r="J43" s="4" t="s">
        <v>72</v>
      </c>
    </row>
    <row r="44" spans="6:10" x14ac:dyDescent="0.15">
      <c r="F44" s="3" t="s">
        <v>77</v>
      </c>
      <c r="G44" s="4">
        <v>2592</v>
      </c>
      <c r="H44" s="4">
        <v>1245</v>
      </c>
      <c r="I44" s="4">
        <v>60</v>
      </c>
      <c r="J44" s="4" t="s">
        <v>72</v>
      </c>
    </row>
    <row r="45" spans="6:10" x14ac:dyDescent="0.15">
      <c r="F45" s="3" t="s">
        <v>78</v>
      </c>
      <c r="G45" s="4">
        <v>2600</v>
      </c>
      <c r="H45" s="4">
        <v>1500</v>
      </c>
      <c r="I45" s="4">
        <v>60</v>
      </c>
      <c r="J45" s="4" t="s">
        <v>72</v>
      </c>
    </row>
  </sheetData>
  <mergeCells count="1">
    <mergeCell ref="A1:H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TTL</vt:lpstr>
      <vt:lpstr>MipiDsi</vt:lpstr>
      <vt:lpstr>LVDS</vt:lpstr>
      <vt:lpstr>LVDS_DUAL</vt:lpstr>
      <vt:lpstr>Hdmitx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Hsiao (蕭昊永)</dc:creator>
  <cp:lastModifiedBy>zefeng.wang (王泽峰)</cp:lastModifiedBy>
  <dcterms:created xsi:type="dcterms:W3CDTF">2019-05-31T02:09:56Z</dcterms:created>
  <dcterms:modified xsi:type="dcterms:W3CDTF">2026-05-20T08:17:08Z</dcterms:modified>
</cp:coreProperties>
</file>